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DATA auf Vol2-3/Verbände/Österreichischer Tennisverband/ITN Austria/ITN Austria 2025/ITN-Rechner/"/>
    </mc:Choice>
  </mc:AlternateContent>
  <xr:revisionPtr revIDLastSave="0" documentId="8_{77592F80-E54F-6D42-BF67-8FEA9AE03B3C}" xr6:coauthVersionLast="47" xr6:coauthVersionMax="47" xr10:uidLastSave="{00000000-0000-0000-0000-000000000000}"/>
  <bookViews>
    <workbookView xWindow="1680" yWindow="500" windowWidth="32900" windowHeight="20060" tabRatio="500" xr2:uid="{00000000-000D-0000-FFFF-FFFF00000000}"/>
  </bookViews>
  <sheets>
    <sheet name="Rechner" sheetId="1" r:id="rId1"/>
    <sheet name="Drop-Downs" sheetId="2" state="hidden" r:id="rId2"/>
    <sheet name="Berechnung" sheetId="3" state="hidden" r:id="rId3"/>
  </sheets>
  <definedNames>
    <definedName name="_xlnm.Print_Area" localSheetId="0">Rechner!$A$1:$I$27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B8" i="3" s="1"/>
  <c r="B9" i="3" s="1"/>
  <c r="B10" i="3" s="1"/>
  <c r="D3" i="3"/>
  <c r="D4" i="3"/>
  <c r="F6" i="1"/>
  <c r="F7" i="1"/>
  <c r="G22" i="1"/>
  <c r="C3" i="3"/>
  <c r="C4" i="3"/>
  <c r="C2" i="3"/>
  <c r="D2" i="3"/>
  <c r="G19" i="1" l="1"/>
  <c r="G20" i="1"/>
  <c r="C14" i="3"/>
  <c r="E12" i="1" s="1"/>
  <c r="B14" i="3"/>
  <c r="D12" i="1" s="1"/>
  <c r="B13" i="3"/>
  <c r="D11" i="1" s="1"/>
  <c r="C13" i="3"/>
  <c r="E11" i="1" s="1"/>
  <c r="G26" i="1"/>
  <c r="G23" i="1"/>
  <c r="G24" i="1"/>
</calcChain>
</file>

<file path=xl/sharedStrings.xml><?xml version="1.0" encoding="utf-8"?>
<sst xmlns="http://schemas.openxmlformats.org/spreadsheetml/2006/main" count="46" uniqueCount="42">
  <si>
    <t>Bitte auswählen...</t>
  </si>
  <si>
    <t>Spiel hat im Rahmen eines ÖTV- oder ITN-Turniers stattgefunden.</t>
  </si>
  <si>
    <t>Spiel hat im Rahmen der Mannschaftsmeisterschaft stattgefunden.</t>
  </si>
  <si>
    <t>Spiel war ein vereins-internes Einzelspiel.</t>
  </si>
  <si>
    <t>Normal-Resultat (2 gewonnene Sätze auf 6 mit/ohne MTB im dritten Satz)</t>
  </si>
  <si>
    <t>Sonder-Resultat (2 kurze Sätze / 1 langer Satz / nur MTB-Zählweise)</t>
  </si>
  <si>
    <t>Sieg-Erfassung</t>
  </si>
  <si>
    <t>Information zum Spiel</t>
  </si>
  <si>
    <t>Information zum Ergebnis</t>
  </si>
  <si>
    <t>Spiel-Information</t>
  </si>
  <si>
    <t>Ergebnis-Information</t>
  </si>
  <si>
    <t>Faktor</t>
  </si>
  <si>
    <t>Sonder-Anzeige</t>
  </si>
  <si>
    <t>Veränderungswerte</t>
  </si>
  <si>
    <t>x</t>
  </si>
  <si>
    <t>d rechnerisch</t>
  </si>
  <si>
    <t>d tatsächlich</t>
  </si>
  <si>
    <t>d korrigiert</t>
  </si>
  <si>
    <t>INFORMATIONEN ZUR BERECHNUNG</t>
  </si>
  <si>
    <t>ITN vor dem Spiel</t>
  </si>
  <si>
    <t>Veränderung für den Verlierer</t>
  </si>
  <si>
    <t>Veränderung für den Sieger</t>
  </si>
  <si>
    <t>Bewertung der ITN-Veränderung</t>
  </si>
  <si>
    <t>UNSERE ITNs VOR DEM SPIEL</t>
  </si>
  <si>
    <t>Spieler1</t>
  </si>
  <si>
    <t>Spieler 2</t>
  </si>
  <si>
    <t>Die ITN unserer Gegners vor dem Spiel</t>
  </si>
  <si>
    <t>Mittelwert</t>
  </si>
  <si>
    <t>Wir haben gewonnen!</t>
  </si>
  <si>
    <t>Wir haben verloren.</t>
  </si>
  <si>
    <t>Unsere ITNs danach</t>
  </si>
  <si>
    <t>Gegner-ITNs danach</t>
  </si>
  <si>
    <t>Spieler 1</t>
  </si>
  <si>
    <t>ACHTUNG: Aufgrund von Rundungsfehlern kann es zu Abweichungen im Tausendstel-Bereich kommen!</t>
  </si>
  <si>
    <t>Differenz-Wert (x): Verlierer - Sieger</t>
  </si>
  <si>
    <t>Mittelwert Sieger</t>
  </si>
  <si>
    <t>Mittelwert Verlierer</t>
  </si>
  <si>
    <t>Unsere ITNs NACH DEM SPIEL</t>
  </si>
  <si>
    <t>Die ITNs unserer Gegners nach dem Spiel</t>
  </si>
  <si>
    <t>ÖTV ITN AUSTRIA - RECHNER Nur für Doppel-Spiele!</t>
  </si>
  <si>
    <t>gültig ab 15. Oktober 2015</t>
  </si>
  <si>
    <t>0,25 / (1 + 2,595 * EXP(3,5*x))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</si>
</sst>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222A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1" fillId="2" borderId="8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10" fontId="3" fillId="3" borderId="1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0"/>
  <tableStyles count="0" defaultTableStyle="TableStyleMedium9" defaultPivotStyle="PivotStyleMedium4"/>
  <colors>
    <mruColors>
      <color rgb="FFD922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76" dropStyle="combo" dx="16" fmlaLink="Berechnung!$B$2" fmlaRange="'Drop-Downs'!$A$1:$A$3" sel="1" val="0"/>
</file>

<file path=xl/ctrlProps/ctrlProp2.xml><?xml version="1.0" encoding="utf-8"?>
<formControlPr xmlns="http://schemas.microsoft.com/office/spreadsheetml/2009/9/main" objectType="Drop" dropLines="76" dropStyle="combo" dx="16" fmlaLink="Berechnung!$B$3" fmlaRange="'Drop-Downs'!$A$5:$A$8" sel="1" val="0"/>
</file>

<file path=xl/ctrlProps/ctrlProp3.xml><?xml version="1.0" encoding="utf-8"?>
<formControlPr xmlns="http://schemas.microsoft.com/office/spreadsheetml/2009/9/main" objectType="Drop" dropLines="76" dropStyle="combo" dx="16" fmlaLink="Berechnung!$B$4" fmlaRange="'Drop-Downs'!$A$10:$A$12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6</xdr:col>
          <xdr:colOff>1320800</xdr:colOff>
          <xdr:row>7</xdr:row>
          <xdr:rowOff>304800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50800</xdr:rowOff>
        </xdr:from>
        <xdr:to>
          <xdr:col>6</xdr:col>
          <xdr:colOff>1320800</xdr:colOff>
          <xdr:row>8</xdr:row>
          <xdr:rowOff>292100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25400</xdr:rowOff>
        </xdr:from>
        <xdr:to>
          <xdr:col>6</xdr:col>
          <xdr:colOff>1320800</xdr:colOff>
          <xdr:row>9</xdr:row>
          <xdr:rowOff>266700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393700</xdr:colOff>
      <xdr:row>16</xdr:row>
      <xdr:rowOff>127000</xdr:rowOff>
    </xdr:from>
    <xdr:to>
      <xdr:col>2</xdr:col>
      <xdr:colOff>2638941</xdr:colOff>
      <xdr:row>26</xdr:row>
      <xdr:rowOff>38100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 l="20627" t="25569" r="19731" b="25568"/>
        <a:stretch/>
      </xdr:blipFill>
      <xdr:spPr>
        <a:xfrm>
          <a:off x="393700" y="4445000"/>
          <a:ext cx="2867541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D6" sqref="D6"/>
    </sheetView>
  </sheetViews>
  <sheetFormatPr baseColWidth="10" defaultRowHeight="16" x14ac:dyDescent="0.2"/>
  <cols>
    <col min="1" max="1" width="5.6640625" customWidth="1"/>
    <col min="2" max="2" width="2.5" customWidth="1"/>
    <col min="3" max="3" width="37.5" customWidth="1"/>
    <col min="6" max="6" width="28.33203125" customWidth="1"/>
    <col min="7" max="7" width="21.83203125" customWidth="1"/>
    <col min="8" max="8" width="3.5" customWidth="1"/>
    <col min="9" max="9" width="4.33203125" customWidth="1"/>
  </cols>
  <sheetData>
    <row r="1" spans="1:9" ht="28" customHeight="1" x14ac:dyDescent="0.2">
      <c r="A1" s="27"/>
      <c r="B1" s="27"/>
      <c r="C1" s="27"/>
      <c r="D1" s="27"/>
      <c r="E1" s="27"/>
      <c r="F1" s="27"/>
      <c r="G1" s="27"/>
      <c r="H1" s="27"/>
      <c r="I1" s="27"/>
    </row>
    <row r="2" spans="1:9" ht="18" x14ac:dyDescent="0.2">
      <c r="A2" s="27"/>
      <c r="B2" s="27"/>
      <c r="C2" s="34" t="s">
        <v>39</v>
      </c>
      <c r="D2" s="31"/>
      <c r="E2" s="31"/>
      <c r="F2" s="31"/>
      <c r="G2" s="27"/>
      <c r="H2" s="27"/>
      <c r="I2" s="27"/>
    </row>
    <row r="3" spans="1:9" x14ac:dyDescent="0.2">
      <c r="A3" s="27"/>
      <c r="B3" s="27"/>
      <c r="C3" s="35" t="s">
        <v>40</v>
      </c>
      <c r="D3" s="31"/>
      <c r="E3" s="31"/>
      <c r="F3" s="31"/>
      <c r="G3" s="27"/>
      <c r="H3" s="27"/>
      <c r="I3" s="27"/>
    </row>
    <row r="4" spans="1:9" x14ac:dyDescent="0.2">
      <c r="A4" s="27"/>
      <c r="B4" s="21"/>
      <c r="C4" s="21"/>
      <c r="D4" s="21"/>
      <c r="E4" s="21"/>
      <c r="F4" s="21"/>
      <c r="G4" s="21"/>
      <c r="H4" s="21"/>
      <c r="I4" s="27"/>
    </row>
    <row r="5" spans="1:9" x14ac:dyDescent="0.2">
      <c r="A5" s="27"/>
      <c r="B5" s="21"/>
      <c r="C5" s="21"/>
      <c r="D5" s="24" t="s">
        <v>24</v>
      </c>
      <c r="E5" s="24" t="s">
        <v>25</v>
      </c>
      <c r="F5" s="24" t="s">
        <v>27</v>
      </c>
      <c r="G5" s="21"/>
      <c r="H5" s="21"/>
      <c r="I5" s="27"/>
    </row>
    <row r="6" spans="1:9" ht="26" customHeight="1" x14ac:dyDescent="0.2">
      <c r="A6" s="27"/>
      <c r="B6" s="21"/>
      <c r="C6" s="22" t="s">
        <v>23</v>
      </c>
      <c r="D6" s="20">
        <v>5</v>
      </c>
      <c r="E6" s="20">
        <v>5</v>
      </c>
      <c r="F6" s="25">
        <f>(D6+E6)/2</f>
        <v>5</v>
      </c>
      <c r="G6" s="21"/>
      <c r="H6" s="21"/>
      <c r="I6" s="27"/>
    </row>
    <row r="7" spans="1:9" ht="26" customHeight="1" x14ac:dyDescent="0.2">
      <c r="A7" s="27"/>
      <c r="B7" s="21"/>
      <c r="C7" s="23" t="s">
        <v>26</v>
      </c>
      <c r="D7" s="20">
        <v>5</v>
      </c>
      <c r="E7" s="20">
        <v>5</v>
      </c>
      <c r="F7" s="25">
        <f>(D7+E7)/2</f>
        <v>5</v>
      </c>
      <c r="G7" s="21"/>
      <c r="H7" s="21"/>
      <c r="I7" s="27"/>
    </row>
    <row r="8" spans="1:9" ht="26" customHeight="1" x14ac:dyDescent="0.2">
      <c r="A8" s="27"/>
      <c r="B8" s="21"/>
      <c r="C8" s="23" t="s">
        <v>6</v>
      </c>
      <c r="D8" s="21"/>
      <c r="E8" s="21"/>
      <c r="F8" s="21"/>
      <c r="G8" s="21"/>
      <c r="H8" s="21"/>
      <c r="I8" s="27"/>
    </row>
    <row r="9" spans="1:9" ht="26" customHeight="1" x14ac:dyDescent="0.2">
      <c r="A9" s="27"/>
      <c r="B9" s="21"/>
      <c r="C9" s="23" t="s">
        <v>7</v>
      </c>
      <c r="D9" s="21"/>
      <c r="E9" s="21"/>
      <c r="F9" s="21"/>
      <c r="G9" s="21"/>
      <c r="H9" s="21"/>
      <c r="I9" s="27"/>
    </row>
    <row r="10" spans="1:9" ht="26" customHeight="1" x14ac:dyDescent="0.2">
      <c r="A10" s="27"/>
      <c r="B10" s="21"/>
      <c r="C10" s="23" t="s">
        <v>8</v>
      </c>
      <c r="D10" s="21"/>
      <c r="E10" s="21"/>
      <c r="F10" s="21"/>
      <c r="G10" s="21"/>
      <c r="H10" s="21"/>
      <c r="I10" s="27"/>
    </row>
    <row r="11" spans="1:9" ht="26" customHeight="1" x14ac:dyDescent="0.2">
      <c r="A11" s="27"/>
      <c r="B11" s="21"/>
      <c r="C11" s="22" t="s">
        <v>37</v>
      </c>
      <c r="D11" s="6">
        <f>IF(Berechnung!B13&lt;1,1,Berechnung!B13)</f>
        <v>5.0175000000000001</v>
      </c>
      <c r="E11" s="6">
        <f>IF(Berechnung!C13&lt;1,1,Berechnung!C13)</f>
        <v>5.0175000000000001</v>
      </c>
      <c r="F11" s="21"/>
      <c r="G11" s="21"/>
      <c r="H11" s="21"/>
      <c r="I11" s="27"/>
    </row>
    <row r="12" spans="1:9" ht="26" customHeight="1" x14ac:dyDescent="0.2">
      <c r="A12" s="27"/>
      <c r="B12" s="21"/>
      <c r="C12" s="23" t="s">
        <v>38</v>
      </c>
      <c r="D12" s="6">
        <f>IF(Berechnung!B14&lt;1,1,Berechnung!B14)</f>
        <v>4.9824999999999999</v>
      </c>
      <c r="E12" s="6">
        <f>IF(Berechnung!C14&lt;1,1,Berechnung!C14)</f>
        <v>4.9824999999999999</v>
      </c>
      <c r="F12" s="21"/>
      <c r="G12" s="21"/>
      <c r="H12" s="21"/>
      <c r="I12" s="27"/>
    </row>
    <row r="13" spans="1:9" x14ac:dyDescent="0.2">
      <c r="A13" s="27"/>
      <c r="B13" s="21"/>
      <c r="C13" s="21"/>
      <c r="D13" s="21"/>
      <c r="E13" s="21"/>
      <c r="F13" s="21"/>
      <c r="G13" s="21"/>
      <c r="H13" s="21"/>
      <c r="I13" s="27"/>
    </row>
    <row r="14" spans="1:9" x14ac:dyDescent="0.2">
      <c r="A14" s="27"/>
      <c r="B14" s="27"/>
      <c r="C14" s="32" t="s">
        <v>33</v>
      </c>
      <c r="D14" s="31"/>
      <c r="E14" s="31"/>
      <c r="F14" s="31"/>
      <c r="G14" s="27"/>
      <c r="H14" s="27"/>
      <c r="I14" s="27"/>
    </row>
    <row r="15" spans="1:9" x14ac:dyDescent="0.2">
      <c r="A15" s="27"/>
      <c r="B15" s="27"/>
      <c r="C15" s="31"/>
      <c r="D15" s="31"/>
      <c r="E15" s="31"/>
      <c r="F15" s="31"/>
      <c r="G15" s="27"/>
      <c r="H15" s="27"/>
      <c r="I15" s="27"/>
    </row>
    <row r="16" spans="1:9" x14ac:dyDescent="0.2">
      <c r="A16" s="27"/>
      <c r="B16" s="27"/>
      <c r="C16" s="31"/>
      <c r="D16" s="32" t="s">
        <v>18</v>
      </c>
      <c r="E16" s="32"/>
      <c r="F16" s="31"/>
      <c r="G16" s="27"/>
      <c r="H16" s="27"/>
      <c r="I16" s="27"/>
    </row>
    <row r="17" spans="1:9" x14ac:dyDescent="0.2">
      <c r="A17" s="27"/>
      <c r="B17" s="27"/>
      <c r="C17" s="31"/>
      <c r="D17" s="33"/>
      <c r="E17" s="33"/>
      <c r="F17" s="30"/>
      <c r="G17" s="30"/>
      <c r="H17" s="27"/>
      <c r="I17" s="27"/>
    </row>
    <row r="18" spans="1:9" x14ac:dyDescent="0.2">
      <c r="A18" s="27"/>
      <c r="B18" s="27"/>
      <c r="C18" s="27"/>
      <c r="D18" s="36">
        <v>1</v>
      </c>
      <c r="E18" s="37"/>
      <c r="F18" s="7"/>
      <c r="G18" s="8" t="s">
        <v>19</v>
      </c>
      <c r="H18" s="9"/>
      <c r="I18" s="27"/>
    </row>
    <row r="19" spans="1:9" x14ac:dyDescent="0.2">
      <c r="A19" s="27"/>
      <c r="B19" s="27"/>
      <c r="C19" s="27"/>
      <c r="D19" s="36"/>
      <c r="E19" s="37"/>
      <c r="F19" s="10" t="s">
        <v>35</v>
      </c>
      <c r="G19" s="17">
        <f>IF(Berechnung!B2=3,Rechner!F7,Rechner!F6)</f>
        <v>5</v>
      </c>
      <c r="H19" s="11"/>
      <c r="I19" s="27"/>
    </row>
    <row r="20" spans="1:9" x14ac:dyDescent="0.2">
      <c r="A20" s="27"/>
      <c r="B20" s="27"/>
      <c r="C20" s="27"/>
      <c r="D20" s="38"/>
      <c r="E20" s="39"/>
      <c r="F20" s="12" t="s">
        <v>36</v>
      </c>
      <c r="G20" s="18">
        <f>IF(Berechnung!B2=2,Rechner!F7,Rechner!F6)</f>
        <v>5</v>
      </c>
      <c r="H20" s="13"/>
      <c r="I20" s="27"/>
    </row>
    <row r="21" spans="1:9" x14ac:dyDescent="0.2">
      <c r="A21" s="27"/>
      <c r="B21" s="27"/>
      <c r="C21" s="27"/>
      <c r="D21" s="28"/>
      <c r="E21" s="28"/>
      <c r="F21" s="29"/>
      <c r="G21" s="30"/>
      <c r="H21" s="27"/>
      <c r="I21" s="27"/>
    </row>
    <row r="22" spans="1:9" x14ac:dyDescent="0.2">
      <c r="A22" s="27"/>
      <c r="B22" s="27"/>
      <c r="C22" s="27"/>
      <c r="D22" s="36">
        <v>2</v>
      </c>
      <c r="E22" s="37"/>
      <c r="F22" s="14" t="s">
        <v>34</v>
      </c>
      <c r="G22" s="19">
        <f>Berechnung!B7</f>
        <v>0</v>
      </c>
      <c r="H22" s="9"/>
      <c r="I22" s="27"/>
    </row>
    <row r="23" spans="1:9" x14ac:dyDescent="0.2">
      <c r="A23" s="27"/>
      <c r="B23" s="27"/>
      <c r="C23" s="27"/>
      <c r="D23" s="36"/>
      <c r="E23" s="37"/>
      <c r="F23" s="10" t="s">
        <v>20</v>
      </c>
      <c r="G23" s="17">
        <f>Berechnung!B10*0.25</f>
        <v>1.7500000000000002E-2</v>
      </c>
      <c r="H23" s="11"/>
      <c r="I23" s="27"/>
    </row>
    <row r="24" spans="1:9" x14ac:dyDescent="0.2">
      <c r="A24" s="27"/>
      <c r="B24" s="27"/>
      <c r="C24" s="27"/>
      <c r="D24" s="38"/>
      <c r="E24" s="39"/>
      <c r="F24" s="12" t="s">
        <v>21</v>
      </c>
      <c r="G24" s="18">
        <f>Berechnung!B10*(-1)*0.25</f>
        <v>-1.7500000000000002E-2</v>
      </c>
      <c r="H24" s="13"/>
      <c r="I24" s="27"/>
    </row>
    <row r="25" spans="1:9" x14ac:dyDescent="0.2">
      <c r="A25" s="27"/>
      <c r="B25" s="27"/>
      <c r="C25" s="27"/>
      <c r="D25" s="28"/>
      <c r="E25" s="28"/>
      <c r="F25" s="29"/>
      <c r="G25" s="30"/>
      <c r="H25" s="27"/>
      <c r="I25" s="27"/>
    </row>
    <row r="26" spans="1:9" x14ac:dyDescent="0.2">
      <c r="A26" s="27"/>
      <c r="B26" s="27"/>
      <c r="C26" s="27"/>
      <c r="D26" s="40">
        <v>3</v>
      </c>
      <c r="E26" s="41"/>
      <c r="F26" s="15" t="s">
        <v>22</v>
      </c>
      <c r="G26" s="26">
        <f>IF(OR(Berechnung!D3=0.5,Berechnung!D4=0.5),0.25*0.5,0.5*0.5)</f>
        <v>0.125</v>
      </c>
      <c r="H26" s="16"/>
      <c r="I26" s="27"/>
    </row>
    <row r="27" spans="1:9" ht="23" customHeight="1" x14ac:dyDescent="0.2">
      <c r="A27" s="27"/>
      <c r="B27" s="27"/>
      <c r="C27" s="27"/>
      <c r="D27" s="28"/>
      <c r="E27" s="28"/>
      <c r="F27" s="29"/>
      <c r="G27" s="30"/>
      <c r="H27" s="27"/>
      <c r="I27" s="27"/>
    </row>
  </sheetData>
  <sheetProtection algorithmName="SHA-512" hashValue="mb7Jc2J4AroTqB53pMsAMmMENYk8GZOGJPv9t1Umfv6s1F1lNj5yqgMVxYYSNV5d0pxhDBxTeTDeUQ6/xwwyQg==" saltValue="WMWlJj1hEvmuCN0SRGlZDQ==" spinCount="100000" sheet="1" selectLockedCells="1"/>
  <mergeCells count="3">
    <mergeCell ref="D18:E20"/>
    <mergeCell ref="D22:E24"/>
    <mergeCell ref="D26:E26"/>
  </mergeCells>
  <phoneticPr fontId="10" type="noConversion"/>
  <pageMargins left="0.75000000000000011" right="0.75000000000000011" top="1" bottom="1" header="0.5" footer="0.5"/>
  <colBreaks count="1" manualBreakCount="1">
    <brk id="9" max="1048575" man="1"/>
  </colBreaks>
  <ignoredErrors>
    <ignoredError sqref="F6:F7" emptyCellReference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6</xdr:col>
                    <xdr:colOff>1320800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3</xdr:col>
                    <xdr:colOff>38100</xdr:colOff>
                    <xdr:row>8</xdr:row>
                    <xdr:rowOff>50800</xdr:rowOff>
                  </from>
                  <to>
                    <xdr:col>6</xdr:col>
                    <xdr:colOff>1320800</xdr:colOff>
                    <xdr:row>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3</xdr:col>
                    <xdr:colOff>38100</xdr:colOff>
                    <xdr:row>9</xdr:row>
                    <xdr:rowOff>25400</xdr:rowOff>
                  </from>
                  <to>
                    <xdr:col>6</xdr:col>
                    <xdr:colOff>1320800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4" sqref="A4"/>
    </sheetView>
  </sheetViews>
  <sheetFormatPr baseColWidth="10" defaultRowHeight="16" x14ac:dyDescent="0.2"/>
  <cols>
    <col min="1" max="1" width="61.1640625" bestFit="1" customWidth="1"/>
    <col min="2" max="2" width="2.1640625" bestFit="1" customWidth="1"/>
  </cols>
  <sheetData>
    <row r="1" spans="1:1" x14ac:dyDescent="0.2">
      <c r="A1" t="s">
        <v>0</v>
      </c>
    </row>
    <row r="2" spans="1:1" x14ac:dyDescent="0.2">
      <c r="A2" t="s">
        <v>28</v>
      </c>
    </row>
    <row r="3" spans="1:1" x14ac:dyDescent="0.2">
      <c r="A3" t="s">
        <v>29</v>
      </c>
    </row>
    <row r="5" spans="1:1" x14ac:dyDescent="0.2">
      <c r="A5" t="s">
        <v>0</v>
      </c>
    </row>
    <row r="6" spans="1:1" x14ac:dyDescent="0.2">
      <c r="A6" t="s">
        <v>1</v>
      </c>
    </row>
    <row r="7" spans="1:1" x14ac:dyDescent="0.2">
      <c r="A7" t="s">
        <v>2</v>
      </c>
    </row>
    <row r="8" spans="1:1" x14ac:dyDescent="0.2">
      <c r="A8" t="s">
        <v>3</v>
      </c>
    </row>
    <row r="10" spans="1:1" x14ac:dyDescent="0.2">
      <c r="A10" t="s">
        <v>0</v>
      </c>
    </row>
    <row r="11" spans="1:1" x14ac:dyDescent="0.2">
      <c r="A11" t="s">
        <v>4</v>
      </c>
    </row>
    <row r="12" spans="1:1" x14ac:dyDescent="0.2">
      <c r="A12" t="s">
        <v>5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A4" sqref="A4"/>
    </sheetView>
  </sheetViews>
  <sheetFormatPr baseColWidth="10" defaultRowHeight="16" x14ac:dyDescent="0.2"/>
  <cols>
    <col min="1" max="1" width="20" bestFit="1" customWidth="1"/>
    <col min="2" max="2" width="14.83203125" bestFit="1" customWidth="1"/>
    <col min="3" max="3" width="25.5" bestFit="1" customWidth="1"/>
    <col min="4" max="4" width="26.6640625" style="2" bestFit="1" customWidth="1"/>
    <col min="5" max="5" width="6" bestFit="1" customWidth="1"/>
    <col min="6" max="6" width="4.5" bestFit="1" customWidth="1"/>
    <col min="7" max="7" width="6.1640625" bestFit="1" customWidth="1"/>
    <col min="8" max="8" width="5.5" bestFit="1" customWidth="1"/>
  </cols>
  <sheetData>
    <row r="1" spans="1:4" x14ac:dyDescent="0.2">
      <c r="C1" s="1" t="s">
        <v>12</v>
      </c>
      <c r="D1" s="3" t="s">
        <v>11</v>
      </c>
    </row>
    <row r="2" spans="1:4" x14ac:dyDescent="0.2">
      <c r="A2" s="1" t="s">
        <v>6</v>
      </c>
      <c r="B2" s="2">
        <v>1</v>
      </c>
      <c r="C2" t="str">
        <f>IF(B2=1,"Bitte wählen Sie unten aus ...","")</f>
        <v>Bitte wählen Sie unten aus ...</v>
      </c>
      <c r="D2" s="2">
        <f>IF(B2=2,-1,1)</f>
        <v>1</v>
      </c>
    </row>
    <row r="3" spans="1:4" x14ac:dyDescent="0.2">
      <c r="A3" s="1" t="s">
        <v>9</v>
      </c>
      <c r="B3" s="2">
        <v>1</v>
      </c>
      <c r="C3" t="str">
        <f t="shared" ref="C3:C4" si="0">IF(B3=1,"Bitte wählen Sie unten aus ...","")</f>
        <v>Bitte wählen Sie unten aus ...</v>
      </c>
      <c r="D3" s="2">
        <f>IF(OR(B3=2,B3=3),1,0.5)</f>
        <v>0.5</v>
      </c>
    </row>
    <row r="4" spans="1:4" x14ac:dyDescent="0.2">
      <c r="A4" s="1" t="s">
        <v>10</v>
      </c>
      <c r="B4" s="2">
        <v>1</v>
      </c>
      <c r="C4" t="str">
        <f t="shared" si="0"/>
        <v>Bitte wählen Sie unten aus ...</v>
      </c>
      <c r="D4" s="2">
        <f>IF(B4=2,1,0.5)</f>
        <v>0.5</v>
      </c>
    </row>
    <row r="6" spans="1:4" x14ac:dyDescent="0.2">
      <c r="A6" s="1" t="s">
        <v>13</v>
      </c>
    </row>
    <row r="7" spans="1:4" x14ac:dyDescent="0.2">
      <c r="A7" s="5" t="s">
        <v>14</v>
      </c>
      <c r="B7" s="2">
        <f>IF(B2=2,(Rechner!D7+Rechner!E7)/2-(Rechner!D6+Rechner!E6)/2,(Rechner!D6+Rechner!E6)/2-(Rechner!D7+Rechner!E7)/2)</f>
        <v>0</v>
      </c>
    </row>
    <row r="8" spans="1:4" x14ac:dyDescent="0.2">
      <c r="A8" s="4" t="s">
        <v>15</v>
      </c>
      <c r="B8" s="2">
        <f>ROUND(0.25 / (1 + 2.595 * EXP(3.5*B7)),3)</f>
        <v>7.0000000000000007E-2</v>
      </c>
    </row>
    <row r="9" spans="1:4" x14ac:dyDescent="0.2">
      <c r="A9" s="4" t="s">
        <v>16</v>
      </c>
      <c r="B9" s="2">
        <f>B8</f>
        <v>7.0000000000000007E-2</v>
      </c>
    </row>
    <row r="10" spans="1:4" x14ac:dyDescent="0.2">
      <c r="A10" s="4" t="s">
        <v>17</v>
      </c>
      <c r="B10" s="2">
        <f>IF(OR(B3=4,B4=3),B9*0.5,B9)</f>
        <v>7.0000000000000007E-2</v>
      </c>
    </row>
    <row r="11" spans="1:4" x14ac:dyDescent="0.2">
      <c r="A11" s="4"/>
    </row>
    <row r="12" spans="1:4" x14ac:dyDescent="0.2">
      <c r="B12" s="2" t="s">
        <v>32</v>
      </c>
      <c r="C12" s="2" t="s">
        <v>25</v>
      </c>
    </row>
    <row r="13" spans="1:4" x14ac:dyDescent="0.2">
      <c r="A13" s="4" t="s">
        <v>30</v>
      </c>
      <c r="B13" s="2">
        <f>IF(IF(Berechnung!B2=2,Rechner!D6-Berechnung!B10*0.25,Rechner!D6+Berechnung!B10*0.25)&gt;10,10,IF(Berechnung!B2=2,Rechner!D6-Berechnung!B10*0.25,Rechner!D6+Berechnung!B10*0.25))</f>
        <v>5.0175000000000001</v>
      </c>
      <c r="C13" s="2">
        <f>IF(IF(Berechnung!B2=2,Rechner!E6-Berechnung!B10*0.25,Rechner!E6+Berechnung!B10*0.25)&gt;10,10,IF(Berechnung!B2=2,Rechner!E6-Berechnung!B10*0.25,Rechner!E6+Berechnung!B10*0.25))</f>
        <v>5.0175000000000001</v>
      </c>
    </row>
    <row r="14" spans="1:4" x14ac:dyDescent="0.2">
      <c r="A14" s="4" t="s">
        <v>31</v>
      </c>
      <c r="B14" s="2">
        <f>IF(IF(Berechnung!B2=2,Rechner!D7+Berechnung!B10*0.25,Rechner!D7-Berechnung!B10*0.25)&gt;10,10,IF(Berechnung!B2=2,Rechner!D7+Berechnung!B10*0.25,Rechner!D7-Berechnung!B10*0.25))</f>
        <v>4.9824999999999999</v>
      </c>
      <c r="C14" s="2">
        <f>IF(IF(Berechnung!B2=2,Rechner!E7+Berechnung!B10*0.25,Rechner!E7-Berechnung!B10*0.25)&gt;10,10,IF(Berechnung!B2=2,Rechner!E7+Berechnung!B10*0.25,Rechner!E7-Berechnung!B10*0.25))</f>
        <v>4.9824999999999999</v>
      </c>
    </row>
    <row r="17" spans="1:1" x14ac:dyDescent="0.2">
      <c r="A17" t="s">
        <v>41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Rechner</vt:lpstr>
      <vt:lpstr>Drop-Downs</vt:lpstr>
      <vt:lpstr>Berechnung</vt:lpstr>
      <vt:lpstr>Rechner!Druckbereich</vt:lpstr>
    </vt:vector>
  </TitlesOfParts>
  <Company>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 ---</dc:creator>
  <cp:lastModifiedBy>Gerald Groicher | OETV</cp:lastModifiedBy>
  <dcterms:created xsi:type="dcterms:W3CDTF">2014-01-16T11:49:07Z</dcterms:created>
  <dcterms:modified xsi:type="dcterms:W3CDTF">2025-06-03T06:41:53Z</dcterms:modified>
</cp:coreProperties>
</file>